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2" windowHeight="4776" firstSheet="1" activeTab="2"/>
  </bookViews>
  <sheets>
    <sheet name="Condensed BS" sheetId="1" r:id="rId1"/>
    <sheet name="Condensed PL" sheetId="2" r:id="rId2"/>
    <sheet name="Condensed CF" sheetId="3" r:id="rId3"/>
    <sheet name="Condensed Stt 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<sst xmlns="http://schemas.openxmlformats.org/spreadsheetml/2006/main" count="128" uniqueCount="106">
  <si>
    <t>JUAN KUANG (M) INDUSTRIAL BERHAD (Co. No. 73170-V)</t>
  </si>
  <si>
    <t>Condensed Consolidated Balance Sheets</t>
  </si>
  <si>
    <t>As at 31 January 2005</t>
  </si>
  <si>
    <t>As at end of</t>
  </si>
  <si>
    <t xml:space="preserve">As at </t>
  </si>
  <si>
    <t>Current</t>
  </si>
  <si>
    <t>Preceding</t>
  </si>
  <si>
    <t>Quarter</t>
  </si>
  <si>
    <t>Year Ended</t>
  </si>
  <si>
    <t>RM'000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</si>
  <si>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</si>
  <si>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</si>
  <si>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</si>
  <si>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</si>
  <si>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</si>
  <si>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</si>
  <si>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</si>
  <si>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</si>
  <si>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</si>
  <si>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</si>
  <si>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</si>
  <si>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</si>
  <si>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</si>
  <si>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>Provision for liqudated damages</t>
  </si>
  <si>
    <t>Taxation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</si>
  <si>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</si>
  <si>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</si>
  <si>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</si>
  <si>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</si>
  <si>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</si>
  <si>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</si>
  <si>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</si>
  <si>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Income Statements</t>
  </si>
  <si>
    <t>For the period ended 31 January 2005</t>
  </si>
  <si>
    <t>3 months ended 31 Jan</t>
  </si>
  <si>
    <t>12 months ended 31 Jan</t>
  </si>
  <si>
    <t>Revenue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</si>
  <si>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</si>
  <si>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</si>
  <si>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</si>
  <si>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</si>
  <si>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</si>
  <si>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before tax</t>
  </si>
  <si>
    <t>Profit/(Loss) after tax</t>
  </si>
  <si>
    <t>Minority interests</t>
  </si>
  <si>
    <t>Net profit/(loss) for the period</t>
  </si>
  <si>
    <t>EPS - Basic (sen)</t>
  </si>
  <si>
    <t xml:space="preserve">        - Diluted (sen)</t>
  </si>
  <si>
    <t>Condensed Consolidated Cash Flow Statements</t>
  </si>
  <si>
    <t>for the 12 months ended 31 January 2005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</si>
  <si>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</si>
  <si>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</si>
  <si>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</si>
  <si>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</si>
  <si>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</si>
  <si>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</si>
  <si>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</si>
  <si>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Plant and equipment written off</t>
  </si>
  <si>
    <t>Write down in value of property</t>
  </si>
  <si>
    <t>Gain on disposal of property, plant and equipment</t>
  </si>
  <si>
    <t>Gain on capital repayment of quoted shares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</si>
  <si>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</si>
  <si>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</si>
  <si>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</si>
  <si>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</si>
  <si>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</si>
  <si>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Taxation refund / (paid)</t>
  </si>
  <si>
    <t>Net cash generated from / (used in) operating activities</t>
  </si>
  <si>
    <t>Investing Activities</t>
  </si>
  <si>
    <t>Proceeds on disposal of property, plant and equipment</t>
  </si>
  <si>
    <t>Dividend received from an associate</t>
  </si>
  <si>
    <t>Interest received</t>
  </si>
  <si>
    <t>Capital repayment from/(Investment in) quoted shares</t>
  </si>
  <si>
    <t>Effect of acquisition of a subsidiary</t>
  </si>
  <si>
    <t>Financing Activities</t>
  </si>
  <si>
    <t>Interest paid</t>
  </si>
  <si>
    <t>Dividend paid to minority shareholders</t>
  </si>
  <si>
    <t>Drawdown / (repayment) of term loan</t>
  </si>
  <si>
    <t>Drawdown / (repayment) of bank borrowings</t>
  </si>
  <si>
    <t>Net increase / (decrease) in cash and cash equivalents</t>
  </si>
  <si>
    <t>Cash and cash equivalents at 1 February 2004</t>
  </si>
  <si>
    <t>Cash and cash equivalents at 31 January 2005</t>
  </si>
  <si>
    <t>Condensed Consolidated Statements of Changes in Equity</t>
  </si>
  <si>
    <t>Share Premium</t>
  </si>
  <si>
    <t>Revaluation Reserve</t>
  </si>
  <si>
    <t>Capital Reserve</t>
  </si>
  <si>
    <t>Exchange Reserve</t>
  </si>
  <si>
    <t>Accumulated Losses</t>
  </si>
  <si>
    <t>Total</t>
  </si>
  <si>
    <t>(RM'000)</t>
  </si>
  <si>
    <t>Balance at 1 February 2003</t>
  </si>
  <si>
    <t>Currency translation differences</t>
  </si>
  <si>
    <t>Transfer from revalution reserves to deferred taxation</t>
  </si>
  <si>
    <t>Net Loss for the period</t>
  </si>
  <si>
    <t>Balance at 31 January 2004</t>
  </si>
  <si>
    <t>Net loss for the period</t>
  </si>
  <si>
    <t>Transfer from retained profit to capital reverse</t>
  </si>
  <si>
    <t>Conversion of warrants</t>
  </si>
  <si>
    <t>Realised of Revaluation Reserve</t>
  </si>
  <si>
    <t>Purchase of property, plant and equipment</t>
  </si>
  <si>
    <t>Negative goodwill written off</t>
  </si>
  <si>
    <t>12 months ended 31 January 2005</t>
  </si>
  <si>
    <t>12 months ended 31 January 2004</t>
  </si>
  <si>
    <t>Balance at 1 February 2004</t>
  </si>
  <si>
    <t>Balance at 31 January 2005</t>
  </si>
  <si>
    <t>Transfer from retained profit to capital reserve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</si>
</sst>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yy"/>
    <numFmt numFmtId="166" formatCode="dd/mmm/yyyy"/>
    <numFmt numFmtId="167" formatCode="_(* #,##0.00000_);_(* \(#,##0.00000\);_(* &quot;-&quot;??_);_(@_)"/>
    <numFmt numFmtId="168" formatCode="_(* #,##0.000_);_(* \(#,##0.000\);_(* &quot;-&quot;??_);_(@_)"/>
    <numFmt numFmtId="169" formatCode="#,##0.000_);[Red]\(#,##0.000\)"/>
    <numFmt numFmtId="170" formatCode="_(* #,##0.0000_);_(* \(#,##0.0000\);_(* &quot;-&quot;_);_(@_)"/>
  </numFmts>
  <fonts count="13"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3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7" fillId="0" borderId="1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1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7" fillId="0" borderId="0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43" fontId="1" fillId="0" borderId="0" xfId="15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43" fontId="1" fillId="0" borderId="4" xfId="15" applyFont="1" applyBorder="1" applyAlignment="1">
      <alignment/>
    </xf>
    <xf numFmtId="43" fontId="7" fillId="0" borderId="4" xfId="15" applyFont="1" applyBorder="1" applyAlignment="1">
      <alignment/>
    </xf>
    <xf numFmtId="43" fontId="1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1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6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1" fontId="1" fillId="0" borderId="8" xfId="15" applyNumberFormat="1" applyFont="1" applyBorder="1" applyAlignment="1">
      <alignment/>
    </xf>
    <xf numFmtId="41" fontId="1" fillId="2" borderId="8" xfId="15" applyNumberFormat="1" applyFont="1" applyFill="1" applyBorder="1" applyAlignment="1">
      <alignment/>
    </xf>
    <xf numFmtId="37" fontId="1" fillId="0" borderId="0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9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4" fontId="9" fillId="0" borderId="0" xfId="15" applyNumberFormat="1" applyFont="1" applyAlignment="1">
      <alignment/>
    </xf>
    <xf numFmtId="41" fontId="9" fillId="0" borderId="0" xfId="15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64" fontId="4" fillId="0" borderId="10" xfId="15" applyNumberFormat="1" applyFont="1" applyBorder="1" applyAlignment="1">
      <alignment horizontal="center"/>
    </xf>
    <xf numFmtId="164" fontId="4" fillId="0" borderId="9" xfId="15" applyNumberFormat="1" applyFont="1" applyBorder="1" applyAlignment="1">
      <alignment horizontal="center"/>
    </xf>
    <xf numFmtId="164" fontId="4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5</xdr:col>
      <xdr:colOff>771525</xdr:colOff>
      <xdr:row>53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58175"/>
          <a:ext cx="5181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Balance Sheets should be read in conjunction with the Annual Financial Report for the year ended 31st January 2004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43625"/>
          <a:ext cx="5476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Income Statements should be read in conjunction with the Annual Financial Report for the year ended 31st January 2004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5</xdr:col>
      <xdr:colOff>0</xdr:colOff>
      <xdr:row>55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734425"/>
          <a:ext cx="5534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Statements should be read in conjunction with the Annual Financial Report for the year ended 31st January 2004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9</xdr:col>
      <xdr:colOff>0</xdr:colOff>
      <xdr:row>34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124450"/>
          <a:ext cx="8220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Statements of Changes in Equity should be read in conjunction with the Annual Financial Report for the year ended 31st January 2004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consol200501_(11)H-30.3.0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 BS"/>
      <sheetName val="Cond PL"/>
      <sheetName val="cf"/>
      <sheetName val="equity"/>
      <sheetName val="det equity"/>
      <sheetName val="Fully diluted"/>
      <sheetName val="EPS"/>
      <sheetName val="adj"/>
      <sheetName val="Sheet1"/>
      <sheetName val="P&amp;L"/>
      <sheetName val="pl"/>
      <sheetName val="bs"/>
      <sheetName val="B. Sheet"/>
      <sheetName val="working"/>
      <sheetName val="segYTD"/>
      <sheetName val="Proof of RE"/>
      <sheetName val="je"/>
      <sheetName val="Proof of MI"/>
      <sheetName val="FJK"/>
      <sheetName val="op bal"/>
      <sheetName val="cnx"/>
      <sheetName val="reserve"/>
      <sheetName val="goodwill"/>
      <sheetName val="seg"/>
      <sheetName val="segOct"/>
      <sheetName val="inter SP"/>
      <sheetName val="seg Apr"/>
      <sheetName val="Announcement"/>
      <sheetName val="cf work"/>
      <sheetName val="disposal"/>
      <sheetName val="FA"/>
      <sheetName val="summary"/>
      <sheetName val="notes"/>
      <sheetName val="Announcement note"/>
    </sheetNames>
    <sheetDataSet>
      <sheetData sheetId="0">
        <row r="18">
          <cell r="D18">
            <v>3487</v>
          </cell>
          <cell r="F18">
            <v>5273</v>
          </cell>
        </row>
        <row r="24">
          <cell r="D24">
            <v>25419</v>
          </cell>
          <cell r="F24">
            <v>19939</v>
          </cell>
        </row>
        <row r="25">
          <cell r="D25">
            <v>36771</v>
          </cell>
          <cell r="F25">
            <v>34438</v>
          </cell>
        </row>
        <row r="31">
          <cell r="D31">
            <v>19224</v>
          </cell>
          <cell r="F31">
            <v>11921</v>
          </cell>
        </row>
        <row r="32">
          <cell r="D32">
            <v>8529</v>
          </cell>
          <cell r="F32">
            <v>20130</v>
          </cell>
        </row>
        <row r="47">
          <cell r="D47">
            <v>3017</v>
          </cell>
          <cell r="F47">
            <v>10855</v>
          </cell>
        </row>
      </sheetData>
      <sheetData sheetId="2">
        <row r="4">
          <cell r="A4" t="str">
            <v>for the 12 months ended 31 January 2005</v>
          </cell>
        </row>
      </sheetData>
      <sheetData sheetId="4">
        <row r="13">
          <cell r="D13">
            <v>53020</v>
          </cell>
          <cell r="E13">
            <v>3704</v>
          </cell>
          <cell r="F13">
            <v>586</v>
          </cell>
          <cell r="G13">
            <v>128</v>
          </cell>
          <cell r="H13">
            <v>512</v>
          </cell>
          <cell r="I13">
            <v>-11129</v>
          </cell>
        </row>
        <row r="15">
          <cell r="G15">
            <v>225</v>
          </cell>
        </row>
        <row r="16">
          <cell r="H16">
            <v>0</v>
          </cell>
        </row>
        <row r="17">
          <cell r="F17">
            <v>-209</v>
          </cell>
        </row>
        <row r="18">
          <cell r="I18">
            <v>-5002</v>
          </cell>
        </row>
        <row r="22">
          <cell r="D22">
            <v>53020</v>
          </cell>
          <cell r="E22">
            <v>3704</v>
          </cell>
          <cell r="F22">
            <v>377</v>
          </cell>
          <cell r="G22">
            <v>353</v>
          </cell>
          <cell r="H22">
            <v>512</v>
          </cell>
          <cell r="I22">
            <v>-16356</v>
          </cell>
        </row>
        <row r="24">
          <cell r="D24">
            <v>0</v>
          </cell>
          <cell r="G24">
            <v>110.673</v>
          </cell>
          <cell r="I24">
            <v>-110.673</v>
          </cell>
        </row>
        <row r="25">
          <cell r="H25">
            <v>3</v>
          </cell>
        </row>
        <row r="27">
          <cell r="I27">
            <v>15715</v>
          </cell>
        </row>
        <row r="29">
          <cell r="F29">
            <v>0</v>
          </cell>
        </row>
      </sheetData>
      <sheetData sheetId="5">
        <row r="26">
          <cell r="F26">
            <v>9.258084423099332</v>
          </cell>
          <cell r="G26">
            <v>24.06562069065447</v>
          </cell>
        </row>
      </sheetData>
      <sheetData sheetId="6">
        <row r="18">
          <cell r="G18">
            <v>11.62</v>
          </cell>
        </row>
        <row r="20">
          <cell r="G20">
            <v>29.64</v>
          </cell>
        </row>
      </sheetData>
      <sheetData sheetId="9">
        <row r="7">
          <cell r="Y7">
            <v>155486.38917</v>
          </cell>
          <cell r="AA7">
            <v>36693.485170000014</v>
          </cell>
        </row>
        <row r="11">
          <cell r="Y11">
            <v>-109163.17107</v>
          </cell>
          <cell r="AA11">
            <v>-34392.86207</v>
          </cell>
        </row>
        <row r="12">
          <cell r="Y12">
            <v>-12627.6907</v>
          </cell>
          <cell r="AA12">
            <v>-3638.5356999999985</v>
          </cell>
        </row>
        <row r="13">
          <cell r="Y13">
            <v>0</v>
          </cell>
          <cell r="AA13">
            <v>0</v>
          </cell>
        </row>
        <row r="14">
          <cell r="Y14">
            <v>90.767</v>
          </cell>
          <cell r="AA14">
            <v>0</v>
          </cell>
        </row>
        <row r="22">
          <cell r="Y22">
            <v>639.49304</v>
          </cell>
        </row>
        <row r="23">
          <cell r="Y23">
            <v>0</v>
          </cell>
        </row>
        <row r="24">
          <cell r="O24">
            <v>2213.59</v>
          </cell>
        </row>
        <row r="27">
          <cell r="Y27">
            <v>0</v>
          </cell>
          <cell r="AA27">
            <v>7.495</v>
          </cell>
        </row>
        <row r="28">
          <cell r="Y28">
            <v>465.74980000000005</v>
          </cell>
        </row>
        <row r="30">
          <cell r="Y30">
            <v>5569.607129999999</v>
          </cell>
          <cell r="AA30">
            <v>3010.4776299999994</v>
          </cell>
        </row>
        <row r="41">
          <cell r="Y41">
            <v>9959.493800000002</v>
          </cell>
          <cell r="AA41">
            <v>-1452.2961999999989</v>
          </cell>
        </row>
        <row r="45">
          <cell r="Y45">
            <v>448.71680000000003</v>
          </cell>
          <cell r="AA45">
            <v>138.38180000000006</v>
          </cell>
        </row>
        <row r="46">
          <cell r="Y46">
            <v>557.9845</v>
          </cell>
          <cell r="AA46">
            <v>-515.0415</v>
          </cell>
        </row>
        <row r="47">
          <cell r="Y47">
            <v>745.527</v>
          </cell>
          <cell r="AA47">
            <v>493.47800000000007</v>
          </cell>
        </row>
        <row r="50">
          <cell r="Y50">
            <v>0</v>
          </cell>
          <cell r="AA50">
            <v>0</v>
          </cell>
        </row>
        <row r="51">
          <cell r="Y51">
            <v>0</v>
          </cell>
          <cell r="AA51">
            <v>0</v>
          </cell>
        </row>
        <row r="52">
          <cell r="Y52">
            <v>0</v>
          </cell>
          <cell r="AA52">
            <v>0</v>
          </cell>
        </row>
        <row r="55">
          <cell r="Y55">
            <v>987.5458500000001</v>
          </cell>
          <cell r="AA55">
            <v>-4662.242149999999</v>
          </cell>
        </row>
        <row r="57">
          <cell r="Y57">
            <v>178.183</v>
          </cell>
          <cell r="AA57">
            <v>178.183</v>
          </cell>
        </row>
        <row r="58">
          <cell r="Y58">
            <v>2369.220742935</v>
          </cell>
          <cell r="AA58">
            <v>799.013742935</v>
          </cell>
        </row>
        <row r="65">
          <cell r="U65">
            <v>0</v>
          </cell>
        </row>
        <row r="69">
          <cell r="Y69">
            <v>-0.00021999999989930075</v>
          </cell>
          <cell r="AA69">
            <v>-0.00021999999989930075</v>
          </cell>
        </row>
        <row r="71">
          <cell r="Y71">
            <v>29204.037102935014</v>
          </cell>
        </row>
        <row r="73">
          <cell r="Y73">
            <v>-5405.248237502499</v>
          </cell>
          <cell r="AA73">
            <v>-661.2712375024994</v>
          </cell>
        </row>
        <row r="78">
          <cell r="Y78">
            <v>-8084.195200000001</v>
          </cell>
          <cell r="AA78">
            <v>-1826.461080000001</v>
          </cell>
        </row>
        <row r="89">
          <cell r="U89">
            <v>7954.662850000001</v>
          </cell>
        </row>
        <row r="95">
          <cell r="U95">
            <v>12618.59</v>
          </cell>
        </row>
        <row r="97">
          <cell r="U97">
            <v>-5438.439</v>
          </cell>
        </row>
      </sheetData>
      <sheetData sheetId="12">
        <row r="5">
          <cell r="Z5">
            <v>41083.24347</v>
          </cell>
        </row>
        <row r="7">
          <cell r="Z7">
            <v>3487</v>
          </cell>
        </row>
        <row r="9">
          <cell r="Z9">
            <v>3017.7304</v>
          </cell>
        </row>
        <row r="14">
          <cell r="Z14">
            <v>9.604263998680418E-13</v>
          </cell>
        </row>
        <row r="16">
          <cell r="Z16">
            <v>8927.38482</v>
          </cell>
        </row>
        <row r="22">
          <cell r="Z22">
            <v>0</v>
          </cell>
        </row>
        <row r="25">
          <cell r="Z25">
            <v>25418.338580000003</v>
          </cell>
        </row>
        <row r="26">
          <cell r="Z26">
            <v>35226.615309999994</v>
          </cell>
        </row>
        <row r="27">
          <cell r="Z27">
            <v>2.64</v>
          </cell>
        </row>
        <row r="28">
          <cell r="Z28">
            <v>1504.260129999996</v>
          </cell>
        </row>
        <row r="29">
          <cell r="Z29">
            <v>550.29225</v>
          </cell>
        </row>
        <row r="32">
          <cell r="Z32">
            <v>36.05</v>
          </cell>
        </row>
        <row r="35">
          <cell r="Z35">
            <v>11592.22291</v>
          </cell>
        </row>
        <row r="36">
          <cell r="Z36">
            <v>4918.995870000001</v>
          </cell>
        </row>
        <row r="42">
          <cell r="Z42">
            <v>10205.42543</v>
          </cell>
        </row>
        <row r="43">
          <cell r="Z43">
            <v>8982.03811</v>
          </cell>
        </row>
        <row r="45">
          <cell r="Z45">
            <v>36.05</v>
          </cell>
        </row>
        <row r="50">
          <cell r="Z50">
            <v>2148.732</v>
          </cell>
        </row>
        <row r="51">
          <cell r="Z51">
            <v>6380</v>
          </cell>
        </row>
        <row r="53">
          <cell r="Z53">
            <v>1281.296</v>
          </cell>
        </row>
        <row r="54">
          <cell r="Z54">
            <v>0</v>
          </cell>
        </row>
        <row r="65">
          <cell r="Z65">
            <v>53019.99999999997</v>
          </cell>
        </row>
        <row r="67">
          <cell r="Z67">
            <v>-16356.89166999999</v>
          </cell>
        </row>
        <row r="68">
          <cell r="Z68">
            <v>15714.593665432516</v>
          </cell>
        </row>
        <row r="69">
          <cell r="Z69">
            <v>-110.67325</v>
          </cell>
        </row>
        <row r="70">
          <cell r="Z70">
            <v>3703.6152</v>
          </cell>
        </row>
        <row r="72">
          <cell r="Z72">
            <v>376.68858000000046</v>
          </cell>
        </row>
        <row r="73">
          <cell r="Z73">
            <v>463.82984999999996</v>
          </cell>
        </row>
        <row r="74">
          <cell r="Z74">
            <v>516.5868345675005</v>
          </cell>
        </row>
        <row r="76">
          <cell r="Z76">
            <v>0</v>
          </cell>
        </row>
        <row r="80">
          <cell r="Z80">
            <v>45171.68931999999</v>
          </cell>
        </row>
        <row r="84">
          <cell r="Z84">
            <v>3016.79276</v>
          </cell>
        </row>
        <row r="86">
          <cell r="Z86">
            <v>1215</v>
          </cell>
        </row>
      </sheetData>
      <sheetData sheetId="16">
        <row r="172">
          <cell r="D172">
            <v>-178183</v>
          </cell>
        </row>
      </sheetData>
      <sheetData sheetId="30">
        <row r="16">
          <cell r="C16">
            <v>1572.661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B1">
      <selection activeCell="G11" sqref="G11"/>
    </sheetView>
  </sheetViews>
  <sheetFormatPr defaultColWidth="9.140625" defaultRowHeight="12.75"/>
  <cols>
    <col min="1" max="1" width="36.28125" style="2" customWidth="1"/>
    <col min="2" max="2" width="9.8515625" style="2" customWidth="1"/>
    <col min="3" max="3" width="3.8515625" style="2" customWidth="1"/>
    <col min="4" max="4" width="12.8515625" style="2" customWidth="1"/>
    <col min="5" max="5" width="3.28125" style="2" customWidth="1"/>
    <col min="6" max="6" width="11.7109375" style="2" customWidth="1"/>
    <col min="7" max="16384" width="8.8515625" style="2" customWidth="1"/>
  </cols>
  <sheetData>
    <row r="1" ht="17.25">
      <c r="A1" s="1" t="s">
        <v>0</v>
      </c>
    </row>
    <row r="3" spans="1:3" ht="15">
      <c r="A3" s="3" t="s">
        <v>1</v>
      </c>
      <c r="B3" s="4"/>
      <c r="C3" s="4"/>
    </row>
    <row r="4" spans="1:3" ht="15">
      <c r="A4" s="3" t="s">
        <v>2</v>
      </c>
      <c r="B4" s="4"/>
      <c r="C4" s="4"/>
    </row>
    <row r="6" spans="4:6" ht="12.75">
      <c r="D6" s="5" t="s">
        <v>3</v>
      </c>
      <c r="E6" s="6"/>
      <c r="F6" s="5" t="s">
        <v>4</v>
      </c>
    </row>
    <row r="7" spans="4:6" ht="12.75">
      <c r="D7" s="7" t="s">
        <v>5</v>
      </c>
      <c r="E7" s="6"/>
      <c r="F7" s="7" t="s">
        <v>6</v>
      </c>
    </row>
    <row r="8" spans="4:6" ht="12.75">
      <c r="D8" s="7" t="s">
        <v>7</v>
      </c>
      <c r="E8" s="6"/>
      <c r="F8" s="7" t="s">
        <v>8</v>
      </c>
    </row>
    <row r="9" spans="4:6" ht="12.75">
      <c r="D9" s="8">
        <v>38383</v>
      </c>
      <c r="E9" s="9"/>
      <c r="F9" s="8">
        <v>38017</v>
      </c>
    </row>
    <row r="10" spans="2:6" ht="12.75">
      <c r="B10" s="10"/>
      <c r="D10" s="11" t="s">
        <v>9</v>
      </c>
      <c r="E10" s="6"/>
      <c r="F10" s="11" t="s">
        <v>9</v>
      </c>
    </row>
    <row r="12" spans="1:8" ht="12.75">
      <c r="A12" s="4" t="s">
        <v>10</v>
      </c>
      <c r="B12" s="12"/>
      <c r="C12" s="4"/>
      <c r="D12" s="13">
        <f>ROUND('[1]B. Sheet'!Z5,0)</f>
        <v>41083</v>
      </c>
      <c r="E12" s="14"/>
      <c r="F12" s="15">
        <v>37442</v>
      </c>
      <c r="G12" s="16"/>
      <c r="H12" s="16"/>
    </row>
    <row r="13" spans="4:6" ht="12.75">
      <c r="D13" s="17"/>
      <c r="E13" s="14"/>
      <c r="F13" s="18"/>
    </row>
    <row r="14" spans="1:6" ht="12.75">
      <c r="A14" s="4" t="s">
        <v>11</v>
      </c>
      <c r="D14" s="17">
        <f>ROUND('[1]B. Sheet'!Z9,0)</f>
        <v>3018</v>
      </c>
      <c r="E14" s="14"/>
      <c r="F14" s="18">
        <v>1879</v>
      </c>
    </row>
    <row r="15" spans="4:6" ht="12.75">
      <c r="D15" s="17"/>
      <c r="E15" s="14"/>
      <c r="F15" s="18"/>
    </row>
    <row r="16" spans="1:6" ht="12.75">
      <c r="A16" s="4" t="s">
        <v>12</v>
      </c>
      <c r="D16" s="17">
        <f>ROUND('[1]B. Sheet'!Z16,0)</f>
        <v>8927</v>
      </c>
      <c r="E16" s="14"/>
      <c r="F16" s="18">
        <v>8383</v>
      </c>
    </row>
    <row r="17" spans="4:6" ht="12.75">
      <c r="D17" s="17"/>
      <c r="E17" s="14"/>
      <c r="F17" s="18"/>
    </row>
    <row r="18" spans="1:6" ht="12.75">
      <c r="A18" s="4" t="s">
        <v>13</v>
      </c>
      <c r="D18" s="17">
        <f>ROUND('[1]B. Sheet'!Z7,0)</f>
        <v>3487</v>
      </c>
      <c r="E18" s="14"/>
      <c r="F18" s="18">
        <v>5273</v>
      </c>
    </row>
    <row r="19" spans="1:6" ht="12.75">
      <c r="A19" s="4"/>
      <c r="D19" s="17"/>
      <c r="E19" s="14"/>
      <c r="F19" s="18"/>
    </row>
    <row r="20" spans="1:6" ht="12.75">
      <c r="A20" s="4" t="s">
        <v>14</v>
      </c>
      <c r="D20" s="17">
        <f>ROUND('[1]B. Sheet'!Z22,0)</f>
        <v>0</v>
      </c>
      <c r="E20" s="14"/>
      <c r="F20" s="18"/>
    </row>
    <row r="21" spans="4:6" ht="12.75">
      <c r="D21" s="19">
        <f>SUM(D12:D20)</f>
        <v>56515</v>
      </c>
      <c r="E21" s="14"/>
      <c r="F21" s="19">
        <v>52977</v>
      </c>
    </row>
    <row r="22" spans="4:6" ht="12.75">
      <c r="D22" s="14"/>
      <c r="E22" s="14"/>
      <c r="F22" s="14"/>
    </row>
    <row r="23" spans="1:6" ht="12.75">
      <c r="A23" s="4" t="s">
        <v>15</v>
      </c>
      <c r="D23" s="14"/>
      <c r="E23" s="14"/>
      <c r="F23" s="14"/>
    </row>
    <row r="24" spans="1:7" ht="12.75">
      <c r="A24" s="20" t="s">
        <v>16</v>
      </c>
      <c r="B24" s="20"/>
      <c r="C24" s="20"/>
      <c r="D24" s="21">
        <f>ROUND('[1]B. Sheet'!Z25,0)+1</f>
        <v>25419</v>
      </c>
      <c r="E24" s="14"/>
      <c r="F24" s="15">
        <v>19939</v>
      </c>
      <c r="G24" s="16"/>
    </row>
    <row r="25" spans="1:7" ht="12.75">
      <c r="A25" s="20" t="s">
        <v>17</v>
      </c>
      <c r="B25" s="20"/>
      <c r="C25" s="20"/>
      <c r="D25" s="22">
        <f>ROUND('[1]B. Sheet'!Z26+'[1]B. Sheet'!Z27+'[1]B. Sheet'!Z28+'[1]B. Sheet'!Z32,0)+'[1]B. Sheet'!Z14+1</f>
        <v>36771</v>
      </c>
      <c r="E25" s="14"/>
      <c r="F25" s="18">
        <v>34438</v>
      </c>
      <c r="G25" s="16"/>
    </row>
    <row r="26" spans="1:7" ht="12.75">
      <c r="A26" s="20" t="s">
        <v>18</v>
      </c>
      <c r="B26" s="20"/>
      <c r="C26" s="20"/>
      <c r="D26" s="17">
        <f>ROUND('[1]B. Sheet'!Z29,0)</f>
        <v>550</v>
      </c>
      <c r="E26" s="14"/>
      <c r="F26" s="18">
        <v>697</v>
      </c>
      <c r="G26" s="16"/>
    </row>
    <row r="27" spans="1:7" ht="12.75">
      <c r="A27" s="20" t="s">
        <v>19</v>
      </c>
      <c r="B27" s="20"/>
      <c r="C27" s="20"/>
      <c r="D27" s="17">
        <f>ROUND('[1]B. Sheet'!Z35+'[1]B. Sheet'!Z36,0)</f>
        <v>16511</v>
      </c>
      <c r="E27" s="14"/>
      <c r="F27" s="18">
        <v>17240</v>
      </c>
      <c r="G27" s="16"/>
    </row>
    <row r="28" spans="1:6" ht="12.75">
      <c r="A28" s="20"/>
      <c r="B28" s="20"/>
      <c r="C28" s="20"/>
      <c r="D28" s="19">
        <f>SUM(D24:D27)</f>
        <v>79251</v>
      </c>
      <c r="E28" s="14"/>
      <c r="F28" s="19">
        <f>SUM(F24:F27)</f>
        <v>72314</v>
      </c>
    </row>
    <row r="29" spans="4:6" ht="12.75">
      <c r="D29" s="14"/>
      <c r="E29" s="14"/>
      <c r="F29" s="14"/>
    </row>
    <row r="30" spans="1:6" ht="12.75">
      <c r="A30" s="4" t="s">
        <v>20</v>
      </c>
      <c r="D30" s="14"/>
      <c r="E30" s="14"/>
      <c r="F30" s="14"/>
    </row>
    <row r="31" spans="1:6" ht="12.75">
      <c r="A31" s="20" t="s">
        <v>21</v>
      </c>
      <c r="D31" s="13">
        <f>ROUND('[1]B. Sheet'!Z42+'[1]B. Sheet'!Z43+'[1]B. Sheet'!Z45+'[1]B. Sheet'!Z54,0)</f>
        <v>19224</v>
      </c>
      <c r="E31" s="14"/>
      <c r="F31" s="15">
        <v>11921</v>
      </c>
    </row>
    <row r="32" spans="1:6" ht="12.75">
      <c r="A32" s="20" t="s">
        <v>22</v>
      </c>
      <c r="B32" s="12"/>
      <c r="C32" s="20"/>
      <c r="D32" s="17">
        <f>ROUND('[1]B. Sheet'!Z50+'[1]B. Sheet'!Z51,0)</f>
        <v>8529</v>
      </c>
      <c r="E32" s="14"/>
      <c r="F32" s="18">
        <v>20130</v>
      </c>
    </row>
    <row r="33" spans="1:6" ht="12.75" hidden="1">
      <c r="A33" s="20" t="s">
        <v>23</v>
      </c>
      <c r="B33" s="12"/>
      <c r="C33" s="20"/>
      <c r="D33" s="17">
        <v>0</v>
      </c>
      <c r="E33" s="14"/>
      <c r="F33" s="18">
        <v>0</v>
      </c>
    </row>
    <row r="34" spans="1:7" ht="12.75">
      <c r="A34" s="20" t="s">
        <v>24</v>
      </c>
      <c r="B34" s="20"/>
      <c r="C34" s="20"/>
      <c r="D34" s="23">
        <f>ROUND('[1]B. Sheet'!Z53,0)</f>
        <v>1281</v>
      </c>
      <c r="E34" s="14"/>
      <c r="F34" s="24">
        <v>1677</v>
      </c>
      <c r="G34" s="16"/>
    </row>
    <row r="35" spans="1:6" ht="12.75">
      <c r="A35" s="20"/>
      <c r="B35" s="20"/>
      <c r="C35" s="20"/>
      <c r="D35" s="19">
        <f>SUM(D31:D34)</f>
        <v>29034</v>
      </c>
      <c r="E35" s="14"/>
      <c r="F35" s="19">
        <v>33452</v>
      </c>
    </row>
    <row r="36" spans="1:6" ht="12.75">
      <c r="A36" s="20"/>
      <c r="B36" s="20"/>
      <c r="C36" s="20"/>
      <c r="D36" s="25"/>
      <c r="E36" s="14"/>
      <c r="F36" s="25"/>
    </row>
    <row r="37" spans="1:6" ht="12.75">
      <c r="A37" s="4" t="s">
        <v>25</v>
      </c>
      <c r="D37" s="14">
        <f>D28-D35</f>
        <v>50217</v>
      </c>
      <c r="E37" s="14"/>
      <c r="F37" s="14">
        <v>38586</v>
      </c>
    </row>
    <row r="38" spans="1:6" ht="12.75">
      <c r="A38" s="4"/>
      <c r="D38" s="14"/>
      <c r="E38" s="14"/>
      <c r="F38" s="14"/>
    </row>
    <row r="39" spans="1:6" ht="13.5" thickBot="1">
      <c r="A39" s="16"/>
      <c r="B39" s="16"/>
      <c r="C39" s="16"/>
      <c r="D39" s="26">
        <f>+D21+D37</f>
        <v>106732</v>
      </c>
      <c r="E39" s="27"/>
      <c r="F39" s="26">
        <v>91563</v>
      </c>
    </row>
    <row r="40" spans="4:6" ht="13.5" thickTop="1">
      <c r="D40" s="14"/>
      <c r="E40" s="14"/>
      <c r="F40" s="14"/>
    </row>
    <row r="41" spans="4:6" ht="12.75">
      <c r="D41" s="14"/>
      <c r="E41" s="14"/>
      <c r="F41" s="14"/>
    </row>
    <row r="42" spans="1:6" ht="12.75">
      <c r="A42" s="4" t="s">
        <v>26</v>
      </c>
      <c r="D42" s="25">
        <f>ROUND('[1]B. Sheet'!Z65,0)</f>
        <v>53020</v>
      </c>
      <c r="E42" s="25"/>
      <c r="F42" s="28">
        <v>53020</v>
      </c>
    </row>
    <row r="43" spans="1:6" ht="12.75">
      <c r="A43" s="4" t="s">
        <v>27</v>
      </c>
      <c r="D43" s="29">
        <f>ROUND('[1]B. Sheet'!Z67+'[1]B. Sheet'!Z68+'[1]B. Sheet'!Z69+'[1]B. Sheet'!Z70+'[1]B. Sheet'!Z72+'[1]B. Sheet'!Z73+'[1]B. Sheet'!Z74+'[1]B. Sheet'!Z76,0)</f>
        <v>4308</v>
      </c>
      <c r="E43" s="25"/>
      <c r="F43" s="30">
        <v>-11410</v>
      </c>
    </row>
    <row r="44" spans="1:6" ht="12.75">
      <c r="A44" s="4" t="s">
        <v>28</v>
      </c>
      <c r="B44" s="20"/>
      <c r="C44" s="20"/>
      <c r="D44" s="14">
        <f>SUM(D42:D43)</f>
        <v>57328</v>
      </c>
      <c r="E44" s="14"/>
      <c r="F44" s="14">
        <f>SUM(F42:F43)</f>
        <v>41610</v>
      </c>
    </row>
    <row r="45" spans="1:6" ht="12.75">
      <c r="A45" s="4" t="s">
        <v>29</v>
      </c>
      <c r="D45" s="14">
        <f>ROUND('[1]B. Sheet'!Z80,0)</f>
        <v>45172</v>
      </c>
      <c r="E45" s="14"/>
      <c r="F45" s="31">
        <v>37841</v>
      </c>
    </row>
    <row r="46" spans="1:6" ht="12.75">
      <c r="A46" s="4" t="s">
        <v>30</v>
      </c>
      <c r="D46" s="14"/>
      <c r="E46" s="14"/>
      <c r="F46" s="14"/>
    </row>
    <row r="47" spans="1:6" ht="12.75">
      <c r="A47" s="20" t="s">
        <v>22</v>
      </c>
      <c r="B47" s="12"/>
      <c r="D47" s="14">
        <f>ROUND('[1]B. Sheet'!Z84,0)</f>
        <v>3017</v>
      </c>
      <c r="E47" s="14"/>
      <c r="F47" s="31">
        <v>10855</v>
      </c>
    </row>
    <row r="48" spans="1:7" ht="12.75">
      <c r="A48" s="20" t="s">
        <v>31</v>
      </c>
      <c r="D48" s="14">
        <f>ROUND('[1]B. Sheet'!Z86,0)</f>
        <v>1215</v>
      </c>
      <c r="E48" s="14"/>
      <c r="F48" s="31">
        <v>1257</v>
      </c>
      <c r="G48" s="16"/>
    </row>
    <row r="49" spans="4:6" ht="13.5" thickBot="1">
      <c r="D49" s="26">
        <f>SUM(D44:D48)</f>
        <v>106732</v>
      </c>
      <c r="E49" s="27"/>
      <c r="F49" s="26">
        <v>91563</v>
      </c>
    </row>
    <row r="50" spans="4:6" ht="13.5" thickTop="1">
      <c r="D50" s="32"/>
      <c r="E50" s="32"/>
      <c r="F50" s="14"/>
    </row>
    <row r="51" spans="4:6" ht="12.75">
      <c r="D51" s="32"/>
      <c r="E51" s="32"/>
      <c r="F51" s="14"/>
    </row>
    <row r="52" spans="4:6" ht="12.75">
      <c r="D52" s="32"/>
      <c r="E52" s="32"/>
      <c r="F52" s="14"/>
    </row>
    <row r="53" spans="4:6" ht="12.75">
      <c r="D53" s="32"/>
      <c r="E53" s="32"/>
      <c r="F53" s="14"/>
    </row>
    <row r="54" spans="4:6" ht="12.75">
      <c r="D54" s="32"/>
      <c r="E54" s="32"/>
      <c r="F54" s="14"/>
    </row>
    <row r="55" spans="4:6" ht="12.75">
      <c r="D55" s="32"/>
      <c r="E55" s="32"/>
      <c r="F55" s="14"/>
    </row>
    <row r="56" spans="4:6" ht="12.75">
      <c r="D56" s="32"/>
      <c r="E56" s="32"/>
      <c r="F56" s="14"/>
    </row>
  </sheetData>
  <printOptions/>
  <pageMargins left="0.5" right="0.2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43" sqref="D43"/>
    </sheetView>
  </sheetViews>
  <sheetFormatPr defaultColWidth="9.140625" defaultRowHeight="12.75"/>
  <cols>
    <col min="1" max="1" width="30.57421875" style="2" customWidth="1"/>
    <col min="2" max="2" width="10.8515625" style="2" customWidth="1"/>
    <col min="3" max="3" width="2.7109375" style="2" customWidth="1"/>
    <col min="4" max="4" width="10.8515625" style="2" customWidth="1"/>
    <col min="5" max="5" width="3.140625" style="2" customWidth="1"/>
    <col min="6" max="6" width="10.8515625" style="2" customWidth="1"/>
    <col min="7" max="7" width="2.7109375" style="2" customWidth="1"/>
    <col min="8" max="8" width="10.140625" style="2" customWidth="1"/>
    <col min="9" max="16384" width="8.8515625" style="2" customWidth="1"/>
  </cols>
  <sheetData>
    <row r="1" ht="17.25">
      <c r="A1" s="1" t="s">
        <v>0</v>
      </c>
    </row>
    <row r="3" ht="15">
      <c r="A3" s="3" t="s">
        <v>32</v>
      </c>
    </row>
    <row r="4" ht="15">
      <c r="A4" s="3" t="s">
        <v>33</v>
      </c>
    </row>
    <row r="7" spans="2:8" ht="12.75">
      <c r="B7" s="73" t="s">
        <v>34</v>
      </c>
      <c r="C7" s="74"/>
      <c r="D7" s="75"/>
      <c r="F7" s="73" t="s">
        <v>35</v>
      </c>
      <c r="G7" s="74"/>
      <c r="H7" s="75"/>
    </row>
    <row r="8" spans="2:8" ht="12.75">
      <c r="B8" s="35">
        <v>2005</v>
      </c>
      <c r="C8" s="36"/>
      <c r="D8" s="35">
        <v>2004</v>
      </c>
      <c r="F8" s="35">
        <v>2005</v>
      </c>
      <c r="G8" s="36"/>
      <c r="H8" s="35">
        <v>2004</v>
      </c>
    </row>
    <row r="9" spans="2:8" ht="12.75">
      <c r="B9" s="11" t="s">
        <v>9</v>
      </c>
      <c r="D9" s="11" t="s">
        <v>9</v>
      </c>
      <c r="F9" s="37" t="s">
        <v>9</v>
      </c>
      <c r="H9" s="37" t="s">
        <v>9</v>
      </c>
    </row>
    <row r="11" spans="1:8" ht="12.75">
      <c r="A11" s="4" t="s">
        <v>36</v>
      </c>
      <c r="B11" s="13">
        <f>ROUND('[1]P&amp;L'!AA7,0)</f>
        <v>36693</v>
      </c>
      <c r="C11" s="14"/>
      <c r="D11" s="15">
        <v>30571</v>
      </c>
      <c r="E11" s="14"/>
      <c r="F11" s="13">
        <f>ROUND('[1]P&amp;L'!Y7,0)</f>
        <v>155486</v>
      </c>
      <c r="G11" s="14"/>
      <c r="H11" s="15">
        <v>112898</v>
      </c>
    </row>
    <row r="12" spans="2:8" ht="12.75">
      <c r="B12" s="17"/>
      <c r="C12" s="14"/>
      <c r="D12" s="18"/>
      <c r="E12" s="14"/>
      <c r="F12" s="17"/>
      <c r="G12" s="14"/>
      <c r="H12" s="18"/>
    </row>
    <row r="13" spans="1:8" ht="12.75">
      <c r="A13" s="2" t="s">
        <v>37</v>
      </c>
      <c r="B13" s="17">
        <f>ROUND('[1]P&amp;L'!AA11+'[1]P&amp;L'!AA12+'[1]P&amp;L'!AA13+'[1]P&amp;L'!AA14+'[1]P&amp;L'!AA27-'[1]P&amp;L'!AA41-'[1]P&amp;L'!AA50-'[1]P&amp;L'!AA51-'[1]P&amp;L'!AA52-'[1]P&amp;L'!AA55+'[1]P&amp;L'!AA57+'[1]P&amp;L'!AA69,0)</f>
        <v>-31731</v>
      </c>
      <c r="C13" s="14"/>
      <c r="D13" s="18">
        <v>-33805</v>
      </c>
      <c r="E13" s="14"/>
      <c r="F13" s="17">
        <f>ROUND('[1]P&amp;L'!Y11+'[1]P&amp;L'!Y12+'[1]P&amp;L'!Y13+'[1]P&amp;L'!Y14+'[1]P&amp;L'!Y27-'[1]P&amp;L'!Y41-'[1]P&amp;L'!Y50-'[1]P&amp;L'!Y51-'[1]P&amp;L'!Y52-'[1]P&amp;L'!Y55+'[1]P&amp;L'!Y69+'[1]P&amp;L'!Y57,0)</f>
        <v>-132469</v>
      </c>
      <c r="G13" s="14"/>
      <c r="H13" s="18">
        <v>-110385</v>
      </c>
    </row>
    <row r="14" spans="2:8" ht="12.75">
      <c r="B14" s="17"/>
      <c r="C14" s="14"/>
      <c r="D14" s="18"/>
      <c r="E14" s="14"/>
      <c r="F14" s="17"/>
      <c r="G14" s="14"/>
      <c r="H14" s="18"/>
    </row>
    <row r="15" spans="1:8" ht="12.75">
      <c r="A15" s="2" t="s">
        <v>38</v>
      </c>
      <c r="B15" s="17">
        <f>ROUND('[1]P&amp;L'!AA30-'[1]P&amp;L'!AA27,0)</f>
        <v>3003</v>
      </c>
      <c r="C15" s="14"/>
      <c r="D15" s="18">
        <v>2062</v>
      </c>
      <c r="E15" s="14"/>
      <c r="F15" s="17">
        <f>ROUND('[1]P&amp;L'!Y30-'[1]P&amp;L'!Y27,0)</f>
        <v>5570</v>
      </c>
      <c r="G15" s="14"/>
      <c r="H15" s="18">
        <v>2524</v>
      </c>
    </row>
    <row r="16" spans="2:8" ht="12.75">
      <c r="B16" s="17"/>
      <c r="C16" s="14"/>
      <c r="D16" s="23"/>
      <c r="E16" s="14"/>
      <c r="F16" s="23"/>
      <c r="G16" s="14"/>
      <c r="H16" s="23"/>
    </row>
    <row r="17" spans="1:8" ht="12.75">
      <c r="A17" s="4" t="s">
        <v>39</v>
      </c>
      <c r="B17" s="19">
        <f>SUM(B11:B15)</f>
        <v>7965</v>
      </c>
      <c r="C17" s="14"/>
      <c r="D17" s="19">
        <f>SUM(D11:D15)</f>
        <v>-1172</v>
      </c>
      <c r="E17" s="14"/>
      <c r="F17" s="19">
        <f>SUM(F11:F15)</f>
        <v>28587</v>
      </c>
      <c r="G17" s="14"/>
      <c r="H17" s="19">
        <f>SUM(H11:H15)</f>
        <v>5037</v>
      </c>
    </row>
    <row r="18" spans="2:8" ht="12.75">
      <c r="B18" s="13"/>
      <c r="C18" s="14"/>
      <c r="D18" s="13"/>
      <c r="E18" s="14"/>
      <c r="F18" s="13"/>
      <c r="G18" s="14"/>
      <c r="H18" s="13"/>
    </row>
    <row r="19" spans="1:8" ht="12.75">
      <c r="A19" s="2" t="s">
        <v>40</v>
      </c>
      <c r="B19" s="17">
        <f>ROUND(-'[1]P&amp;L'!AA45-'[1]P&amp;L'!AA46-'[1]P&amp;L'!AA47,0)</f>
        <v>-117</v>
      </c>
      <c r="C19" s="14"/>
      <c r="D19" s="18">
        <v>-623</v>
      </c>
      <c r="E19" s="14"/>
      <c r="F19" s="17">
        <f>ROUND(-'[1]P&amp;L'!Y45-'[1]P&amp;L'!Y46-'[1]P&amp;L'!Y47,0)</f>
        <v>-1752</v>
      </c>
      <c r="G19" s="14"/>
      <c r="H19" s="18">
        <v>-2679</v>
      </c>
    </row>
    <row r="20" spans="2:8" ht="12.75">
      <c r="B20" s="17"/>
      <c r="C20" s="14"/>
      <c r="D20" s="18"/>
      <c r="E20" s="14"/>
      <c r="F20" s="17"/>
      <c r="G20" s="14"/>
      <c r="H20" s="18"/>
    </row>
    <row r="21" spans="1:8" ht="12.75">
      <c r="A21" s="2" t="s">
        <v>41</v>
      </c>
      <c r="B21" s="17">
        <f>ROUND('[1]P&amp;L'!AA58,0)</f>
        <v>799</v>
      </c>
      <c r="C21" s="14"/>
      <c r="D21" s="18">
        <v>435</v>
      </c>
      <c r="E21" s="14"/>
      <c r="F21" s="17">
        <f>ROUND('[1]P&amp;L'!Y58,0)</f>
        <v>2369</v>
      </c>
      <c r="G21" s="14"/>
      <c r="H21" s="18">
        <v>1885</v>
      </c>
    </row>
    <row r="22" spans="2:8" ht="12.75">
      <c r="B22" s="17"/>
      <c r="C22" s="14"/>
      <c r="D22" s="17"/>
      <c r="E22" s="14"/>
      <c r="F22" s="17"/>
      <c r="G22" s="14"/>
      <c r="H22" s="17"/>
    </row>
    <row r="23" spans="1:8" ht="12.75">
      <c r="A23" s="4" t="s">
        <v>42</v>
      </c>
      <c r="B23" s="19">
        <f>SUM(B17:B21)</f>
        <v>8647</v>
      </c>
      <c r="C23" s="14"/>
      <c r="D23" s="19">
        <f>SUM(D17:D21)</f>
        <v>-1360</v>
      </c>
      <c r="E23" s="14"/>
      <c r="F23" s="19">
        <f>SUM(F17:F21)</f>
        <v>29204</v>
      </c>
      <c r="G23" s="14"/>
      <c r="H23" s="19">
        <f>SUM(H17:H21)</f>
        <v>4243</v>
      </c>
    </row>
    <row r="24" spans="1:8" ht="12.75">
      <c r="A24" s="4"/>
      <c r="B24" s="17"/>
      <c r="C24" s="14"/>
      <c r="D24" s="17"/>
      <c r="E24" s="14"/>
      <c r="F24" s="17"/>
      <c r="G24" s="14"/>
      <c r="H24" s="17"/>
    </row>
    <row r="25" spans="1:8" ht="12.75">
      <c r="A25" s="2" t="s">
        <v>24</v>
      </c>
      <c r="B25" s="17">
        <f>ROUND('[1]P&amp;L'!AA73,0)</f>
        <v>-661</v>
      </c>
      <c r="C25" s="14"/>
      <c r="D25" s="18">
        <v>-1423</v>
      </c>
      <c r="E25" s="14"/>
      <c r="F25" s="17">
        <f>ROUND(+'[1]P&amp;L'!Y73,0)</f>
        <v>-5405</v>
      </c>
      <c r="G25" s="14"/>
      <c r="H25" s="18">
        <v>-4161</v>
      </c>
    </row>
    <row r="26" spans="2:8" ht="12.75">
      <c r="B26" s="17"/>
      <c r="C26" s="14"/>
      <c r="D26" s="17"/>
      <c r="E26" s="14"/>
      <c r="F26" s="17"/>
      <c r="G26" s="14"/>
      <c r="H26" s="17"/>
    </row>
    <row r="27" spans="1:8" ht="12.75">
      <c r="A27" s="4" t="s">
        <v>43</v>
      </c>
      <c r="B27" s="19">
        <f>SUM(B23:B25)</f>
        <v>7986</v>
      </c>
      <c r="C27" s="14"/>
      <c r="D27" s="19">
        <f>SUM(D23:D25)</f>
        <v>-2783</v>
      </c>
      <c r="E27" s="14"/>
      <c r="F27" s="19">
        <f>SUM(F23:F25)</f>
        <v>23799</v>
      </c>
      <c r="G27" s="14"/>
      <c r="H27" s="19">
        <f>SUM(H23:H25)</f>
        <v>82</v>
      </c>
    </row>
    <row r="28" spans="1:8" ht="12.75">
      <c r="A28" s="4"/>
      <c r="B28" s="17"/>
      <c r="C28" s="14"/>
      <c r="D28" s="17"/>
      <c r="E28" s="14"/>
      <c r="F28" s="17"/>
      <c r="G28" s="14"/>
      <c r="H28" s="17"/>
    </row>
    <row r="29" spans="1:8" ht="12.75">
      <c r="A29" s="2" t="s">
        <v>44</v>
      </c>
      <c r="B29" s="17">
        <f>ROUND('[1]P&amp;L'!AA78,0)</f>
        <v>-1826</v>
      </c>
      <c r="C29" s="14"/>
      <c r="D29" s="18">
        <v>-502</v>
      </c>
      <c r="E29" s="14"/>
      <c r="F29" s="17">
        <f>ROUND('[1]P&amp;L'!Y78,0)</f>
        <v>-8084</v>
      </c>
      <c r="G29" s="14"/>
      <c r="H29" s="18">
        <v>-5085</v>
      </c>
    </row>
    <row r="30" spans="2:8" ht="12.75">
      <c r="B30" s="17"/>
      <c r="C30" s="14"/>
      <c r="D30" s="17"/>
      <c r="E30" s="14"/>
      <c r="F30" s="17"/>
      <c r="G30" s="14"/>
      <c r="H30" s="17"/>
    </row>
    <row r="31" spans="1:8" ht="13.5" thickBot="1">
      <c r="A31" s="4" t="s">
        <v>45</v>
      </c>
      <c r="B31" s="38">
        <f>SUM(B27:B29)</f>
        <v>6160</v>
      </c>
      <c r="C31" s="14"/>
      <c r="D31" s="38">
        <f>SUM(D27:D29)</f>
        <v>-3285</v>
      </c>
      <c r="E31" s="14"/>
      <c r="F31" s="38">
        <f>SUM(F27:F29)</f>
        <v>15715</v>
      </c>
      <c r="G31" s="14"/>
      <c r="H31" s="38">
        <f>SUM(H27:H29)</f>
        <v>-5003</v>
      </c>
    </row>
    <row r="32" spans="2:8" ht="13.5" thickTop="1">
      <c r="B32" s="32"/>
      <c r="C32" s="32"/>
      <c r="D32" s="32"/>
      <c r="E32" s="32"/>
      <c r="F32" s="32"/>
      <c r="G32" s="32"/>
      <c r="H32" s="32"/>
    </row>
    <row r="33" spans="1:8" ht="12.75">
      <c r="A33" s="2" t="s">
        <v>46</v>
      </c>
      <c r="B33" s="39">
        <f>+'[1]EPS'!G18</f>
        <v>11.62</v>
      </c>
      <c r="C33" s="32"/>
      <c r="D33" s="40">
        <v>-6.2</v>
      </c>
      <c r="E33" s="32"/>
      <c r="F33" s="39">
        <f>+'[1]EPS'!G20</f>
        <v>29.64</v>
      </c>
      <c r="G33" s="32"/>
      <c r="H33" s="40">
        <v>-9.44</v>
      </c>
    </row>
    <row r="34" spans="2:8" ht="12.75">
      <c r="B34" s="41"/>
      <c r="C34" s="32"/>
      <c r="D34" s="42"/>
      <c r="E34" s="32"/>
      <c r="F34" s="41"/>
      <c r="G34" s="32"/>
      <c r="H34" s="42"/>
    </row>
    <row r="35" spans="1:8" ht="12.75">
      <c r="A35" s="2" t="s">
        <v>47</v>
      </c>
      <c r="B35" s="39">
        <f>+'[1]Fully diluted'!F26</f>
        <v>9.258084423099332</v>
      </c>
      <c r="C35" s="32"/>
      <c r="D35" s="40">
        <v>-4.46</v>
      </c>
      <c r="E35" s="32"/>
      <c r="F35" s="39">
        <f>+'[1]Fully diluted'!G26</f>
        <v>24.06562069065447</v>
      </c>
      <c r="G35" s="32"/>
      <c r="H35" s="40">
        <v>-6.03</v>
      </c>
    </row>
  </sheetData>
  <mergeCells count="2">
    <mergeCell ref="B7:D7"/>
    <mergeCell ref="F7:H7"/>
  </mergeCells>
  <printOptions/>
  <pageMargins left="0.5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40">
      <selection activeCell="B55" sqref="B55"/>
    </sheetView>
  </sheetViews>
  <sheetFormatPr defaultColWidth="9.140625" defaultRowHeight="12.75"/>
  <cols>
    <col min="1" max="1" width="3.00390625" style="2" customWidth="1"/>
    <col min="2" max="2" width="50.7109375" style="2" customWidth="1"/>
    <col min="3" max="3" width="14.140625" style="43" customWidth="1"/>
    <col min="4" max="4" width="3.140625" style="2" customWidth="1"/>
    <col min="5" max="5" width="12.140625" style="43" customWidth="1"/>
    <col min="6" max="6" width="5.57421875" style="2" customWidth="1"/>
    <col min="7" max="16384" width="8.8515625" style="2" customWidth="1"/>
  </cols>
  <sheetData>
    <row r="1" ht="17.25">
      <c r="A1" s="1" t="s">
        <v>0</v>
      </c>
    </row>
    <row r="3" spans="1:2" ht="15">
      <c r="A3" s="3" t="s">
        <v>48</v>
      </c>
      <c r="B3" s="4"/>
    </row>
    <row r="4" spans="1:2" ht="15">
      <c r="A4" s="3" t="s">
        <v>49</v>
      </c>
      <c r="B4" s="4"/>
    </row>
    <row r="6" spans="3:6" ht="12.75">
      <c r="C6" s="44" t="s">
        <v>3</v>
      </c>
      <c r="D6" s="6"/>
      <c r="E6" s="44" t="s">
        <v>3</v>
      </c>
      <c r="F6" s="6"/>
    </row>
    <row r="7" spans="3:6" ht="12.75">
      <c r="C7" s="44" t="s">
        <v>50</v>
      </c>
      <c r="D7" s="6"/>
      <c r="E7" s="44" t="s">
        <v>50</v>
      </c>
      <c r="F7" s="6"/>
    </row>
    <row r="8" spans="3:6" ht="12.75">
      <c r="C8" s="45">
        <v>38383</v>
      </c>
      <c r="D8" s="46"/>
      <c r="E8" s="45">
        <v>38017</v>
      </c>
      <c r="F8" s="46"/>
    </row>
    <row r="9" spans="3:6" ht="12.75">
      <c r="C9" s="45" t="s">
        <v>9</v>
      </c>
      <c r="D9" s="46"/>
      <c r="E9" s="45" t="s">
        <v>9</v>
      </c>
      <c r="F9" s="46"/>
    </row>
    <row r="11" spans="1:6" ht="12.75">
      <c r="A11" s="2" t="s">
        <v>51</v>
      </c>
      <c r="C11" s="47">
        <f>ROUND(+'[1]P&amp;L'!Y71,0)</f>
        <v>29204</v>
      </c>
      <c r="D11" s="48"/>
      <c r="E11" s="47">
        <v>4243</v>
      </c>
      <c r="F11" s="48"/>
    </row>
    <row r="12" spans="3:6" ht="12.75">
      <c r="C12" s="47"/>
      <c r="D12" s="48"/>
      <c r="E12" s="47"/>
      <c r="F12" s="48"/>
    </row>
    <row r="13" spans="1:6" ht="12.75">
      <c r="A13" s="2" t="s">
        <v>52</v>
      </c>
      <c r="C13" s="47"/>
      <c r="D13" s="48"/>
      <c r="E13" s="47"/>
      <c r="F13" s="48"/>
    </row>
    <row r="14" spans="2:6" ht="12.75">
      <c r="B14" s="2" t="s">
        <v>53</v>
      </c>
      <c r="C14" s="49">
        <f>+ROUND('[1]P&amp;L'!U89,0)</f>
        <v>7955</v>
      </c>
      <c r="D14" s="48"/>
      <c r="E14" s="47">
        <v>8233</v>
      </c>
      <c r="F14" s="48"/>
    </row>
    <row r="15" spans="2:8" ht="12.75">
      <c r="B15" s="2" t="s">
        <v>54</v>
      </c>
      <c r="C15" s="49">
        <f>-ROUND('[1]P&amp;L'!Y58,0)</f>
        <v>-2369</v>
      </c>
      <c r="D15" s="50"/>
      <c r="E15" s="47">
        <v>-1885</v>
      </c>
      <c r="F15" s="50"/>
      <c r="H15" s="34"/>
    </row>
    <row r="16" spans="2:6" ht="12.75">
      <c r="B16" s="2" t="s">
        <v>55</v>
      </c>
      <c r="C16" s="49">
        <f>ROUND('[1]P&amp;L'!Y45+'[1]P&amp;L'!Y46+'[1]P&amp;L'!Y47,0)</f>
        <v>1752</v>
      </c>
      <c r="D16" s="48"/>
      <c r="E16" s="47">
        <v>2679</v>
      </c>
      <c r="F16" s="48"/>
    </row>
    <row r="17" spans="2:6" ht="12.75">
      <c r="B17" s="2" t="s">
        <v>56</v>
      </c>
      <c r="C17" s="49">
        <f>-ROUND('[1]P&amp;L'!Y28,0)</f>
        <v>-466</v>
      </c>
      <c r="D17" s="50"/>
      <c r="E17" s="47">
        <v>-408</v>
      </c>
      <c r="F17" s="50"/>
    </row>
    <row r="18" spans="2:6" ht="12.75">
      <c r="B18" s="2" t="s">
        <v>57</v>
      </c>
      <c r="C18" s="49">
        <f>-ROUND('[1]P&amp;L'!U65,0)</f>
        <v>0</v>
      </c>
      <c r="D18" s="50"/>
      <c r="E18" s="47">
        <v>80</v>
      </c>
      <c r="F18" s="50"/>
    </row>
    <row r="19" spans="2:6" ht="12.75">
      <c r="B19" s="2" t="s">
        <v>58</v>
      </c>
      <c r="C19" s="49">
        <f>-'[1]FA'!C25</f>
        <v>0</v>
      </c>
      <c r="D19" s="50"/>
      <c r="E19" s="47">
        <v>391</v>
      </c>
      <c r="F19" s="50"/>
    </row>
    <row r="20" spans="2:6" ht="12.75">
      <c r="B20" s="2" t="s">
        <v>59</v>
      </c>
      <c r="C20" s="49">
        <f>-ROUND('[1]P&amp;L'!Y22+'[1]P&amp;L'!Y23,0)</f>
        <v>-639</v>
      </c>
      <c r="D20" s="50"/>
      <c r="E20" s="51">
        <v>-1205</v>
      </c>
      <c r="F20" s="50"/>
    </row>
    <row r="21" spans="2:6" ht="12.75">
      <c r="B21" s="2" t="s">
        <v>60</v>
      </c>
      <c r="C21" s="49">
        <f>-'[1]P&amp;L'!O24</f>
        <v>-2213.59</v>
      </c>
      <c r="D21" s="50"/>
      <c r="E21" s="51">
        <v>0</v>
      </c>
      <c r="F21" s="50"/>
    </row>
    <row r="22" spans="2:6" ht="12.75">
      <c r="B22" s="2" t="s">
        <v>100</v>
      </c>
      <c r="C22" s="49">
        <f>'[1]je'!D172/1000</f>
        <v>-178.183</v>
      </c>
      <c r="E22" s="52">
        <v>3</v>
      </c>
      <c r="F22" s="53"/>
    </row>
    <row r="23" spans="1:6" ht="12.75">
      <c r="A23" s="2" t="s">
        <v>61</v>
      </c>
      <c r="C23" s="54">
        <f>SUM(C11:C22)</f>
        <v>33045.227000000006</v>
      </c>
      <c r="D23" s="53"/>
      <c r="E23" s="51">
        <f>SUM(E11:E22)</f>
        <v>12131</v>
      </c>
      <c r="F23" s="48"/>
    </row>
    <row r="24" spans="1:6" ht="12.75">
      <c r="A24" s="2" t="s">
        <v>62</v>
      </c>
      <c r="C24" s="47"/>
      <c r="D24" s="48"/>
      <c r="E24" s="47"/>
      <c r="F24" s="48"/>
    </row>
    <row r="25" spans="2:6" ht="12.75" customHeight="1">
      <c r="B25" s="2" t="s">
        <v>63</v>
      </c>
      <c r="C25" s="49">
        <f>ROUND('[1]Cond BS'!F24+'[1]Cond BS'!F25-'[1]Cond BS'!D24-'[1]Cond BS'!D25,0)-1139.449</f>
        <v>-8952.449</v>
      </c>
      <c r="D25" s="48"/>
      <c r="E25" s="47">
        <v>1121</v>
      </c>
      <c r="F25" s="48"/>
    </row>
    <row r="26" spans="2:6" ht="12.75">
      <c r="B26" s="2" t="s">
        <v>64</v>
      </c>
      <c r="C26" s="49">
        <f>ROUND('[1]Cond BS'!D31-'[1]Cond BS'!F31,0)</f>
        <v>7303</v>
      </c>
      <c r="D26" s="50"/>
      <c r="E26" s="52">
        <v>-1698</v>
      </c>
      <c r="F26" s="50"/>
    </row>
    <row r="27" spans="1:6" ht="12.75">
      <c r="A27" s="2" t="s">
        <v>65</v>
      </c>
      <c r="C27" s="54">
        <f>SUM(C23:C26)</f>
        <v>31395.778000000006</v>
      </c>
      <c r="D27" s="53"/>
      <c r="E27" s="51">
        <f>SUM(E23:E26)</f>
        <v>11554</v>
      </c>
      <c r="F27" s="53"/>
    </row>
    <row r="28" spans="3:6" ht="12.75">
      <c r="C28" s="47"/>
      <c r="D28" s="48"/>
      <c r="E28" s="47"/>
      <c r="F28" s="48"/>
    </row>
    <row r="29" spans="2:6" ht="12.75">
      <c r="B29" s="2" t="s">
        <v>66</v>
      </c>
      <c r="C29" s="49">
        <f>'[1]P&amp;L'!U97</f>
        <v>-5438.439</v>
      </c>
      <c r="D29" s="50"/>
      <c r="E29" s="52">
        <v>-744</v>
      </c>
      <c r="F29" s="50"/>
    </row>
    <row r="30" spans="1:6" ht="12.75">
      <c r="A30" s="2" t="s">
        <v>67</v>
      </c>
      <c r="C30" s="55">
        <f>+C27+C29</f>
        <v>25957.339000000007</v>
      </c>
      <c r="D30" s="53"/>
      <c r="E30" s="51">
        <f>SUM(E27:E29)</f>
        <v>10810</v>
      </c>
      <c r="F30" s="53"/>
    </row>
    <row r="31" spans="3:6" ht="12.75">
      <c r="C31" s="47"/>
      <c r="D31" s="48"/>
      <c r="E31" s="47"/>
      <c r="F31" s="48"/>
    </row>
    <row r="32" spans="1:6" ht="12.75">
      <c r="A32" s="2" t="s">
        <v>68</v>
      </c>
      <c r="C32" s="47"/>
      <c r="D32" s="48"/>
      <c r="E32" s="47"/>
      <c r="F32" s="48"/>
    </row>
    <row r="33" spans="2:6" ht="12.75">
      <c r="B33" s="2" t="s">
        <v>99</v>
      </c>
      <c r="C33" s="49">
        <f>-'[1]P&amp;L'!U95+90</f>
        <v>-12528.59</v>
      </c>
      <c r="D33" s="50"/>
      <c r="E33" s="47">
        <v>-5657</v>
      </c>
      <c r="F33" s="50"/>
    </row>
    <row r="34" spans="2:6" ht="12.75">
      <c r="B34" s="2" t="s">
        <v>69</v>
      </c>
      <c r="C34" s="49">
        <f>'[1]FA'!C16</f>
        <v>1572.661</v>
      </c>
      <c r="D34" s="48"/>
      <c r="E34" s="47">
        <v>2916</v>
      </c>
      <c r="F34" s="48"/>
    </row>
    <row r="35" spans="2:6" ht="12.75">
      <c r="B35" s="2" t="s">
        <v>70</v>
      </c>
      <c r="C35" s="49">
        <v>1575</v>
      </c>
      <c r="D35" s="48"/>
      <c r="E35" s="47">
        <v>0</v>
      </c>
      <c r="F35" s="48"/>
    </row>
    <row r="36" spans="2:6" ht="12.75">
      <c r="B36" s="2" t="s">
        <v>71</v>
      </c>
      <c r="C36" s="49">
        <f>-C17</f>
        <v>466</v>
      </c>
      <c r="D36" s="48"/>
      <c r="E36" s="47">
        <v>408</v>
      </c>
      <c r="F36" s="48"/>
    </row>
    <row r="37" spans="2:6" ht="12.75">
      <c r="B37" s="2" t="s">
        <v>72</v>
      </c>
      <c r="C37" s="49">
        <f>ROUND('[1]Cond BS'!F18-'[1]Cond BS'!D18,0)-C21</f>
        <v>3999.59</v>
      </c>
      <c r="D37" s="48"/>
      <c r="E37" s="47">
        <v>-705</v>
      </c>
      <c r="F37" s="48"/>
    </row>
    <row r="38" spans="2:6" ht="12.75">
      <c r="B38" s="2" t="s">
        <v>73</v>
      </c>
      <c r="C38" s="49">
        <f>-500</f>
        <v>-500</v>
      </c>
      <c r="E38" s="47">
        <v>263</v>
      </c>
      <c r="F38" s="56"/>
    </row>
    <row r="39" spans="3:6" ht="12.75">
      <c r="C39" s="57">
        <f>SUM(C33:C38)</f>
        <v>-5415.339</v>
      </c>
      <c r="D39" s="56"/>
      <c r="E39" s="57">
        <f>SUM(E33:E38)</f>
        <v>-2775</v>
      </c>
      <c r="F39" s="48"/>
    </row>
    <row r="40" spans="1:6" ht="12.75">
      <c r="A40" s="2" t="s">
        <v>74</v>
      </c>
      <c r="D40" s="58"/>
      <c r="F40" s="58"/>
    </row>
    <row r="41" spans="2:6" ht="12.75">
      <c r="B41" s="2" t="s">
        <v>75</v>
      </c>
      <c r="C41" s="49">
        <f>-C16</f>
        <v>-1752</v>
      </c>
      <c r="D41" s="50"/>
      <c r="E41" s="47">
        <v>-2679</v>
      </c>
      <c r="F41" s="50"/>
    </row>
    <row r="42" spans="2:6" ht="12.75">
      <c r="B42" s="2" t="s">
        <v>76</v>
      </c>
      <c r="C42" s="49">
        <v>-80</v>
      </c>
      <c r="D42" s="50"/>
      <c r="E42" s="47">
        <v>0</v>
      </c>
      <c r="F42" s="50"/>
    </row>
    <row r="43" spans="2:6" ht="12.75">
      <c r="B43" s="2" t="s">
        <v>77</v>
      </c>
      <c r="C43" s="49">
        <f>'[1]Cond BS'!D47-'[1]Cond BS'!F47</f>
        <v>-7838</v>
      </c>
      <c r="D43" s="50"/>
      <c r="E43" s="47">
        <v>4667</v>
      </c>
      <c r="F43" s="50"/>
    </row>
    <row r="44" spans="2:6" ht="12.75">
      <c r="B44" s="2" t="s">
        <v>78</v>
      </c>
      <c r="C44" s="49">
        <f>'[1]Cond BS'!D32-'[1]Cond BS'!F32</f>
        <v>-11601</v>
      </c>
      <c r="D44" s="50"/>
      <c r="E44" s="47">
        <v>-11603</v>
      </c>
      <c r="F44" s="50"/>
    </row>
    <row r="45" spans="3:6" ht="12.75">
      <c r="C45" s="57">
        <f>SUM(C41:C44)</f>
        <v>-21271</v>
      </c>
      <c r="D45" s="56"/>
      <c r="E45" s="57">
        <f>SUM(E41:E44)</f>
        <v>-9615</v>
      </c>
      <c r="F45" s="56"/>
    </row>
    <row r="46" spans="4:6" ht="12.75">
      <c r="D46" s="58"/>
      <c r="F46" s="58"/>
    </row>
    <row r="47" spans="1:6" ht="12.75">
      <c r="A47" s="2" t="s">
        <v>79</v>
      </c>
      <c r="C47" s="43">
        <f>+C30+C39+C45</f>
        <v>-728.9999999999927</v>
      </c>
      <c r="D47" s="58"/>
      <c r="E47" s="43">
        <f>+E30+E39+E45</f>
        <v>-1580</v>
      </c>
      <c r="F47" s="58"/>
    </row>
    <row r="48" spans="4:6" ht="12.75">
      <c r="D48" s="58"/>
      <c r="F48" s="58"/>
    </row>
    <row r="49" spans="1:6" ht="12.75">
      <c r="A49" s="2" t="s">
        <v>80</v>
      </c>
      <c r="C49" s="47">
        <v>17240</v>
      </c>
      <c r="D49" s="48"/>
      <c r="E49" s="47">
        <v>18820</v>
      </c>
      <c r="F49" s="48"/>
    </row>
    <row r="50" spans="4:6" ht="12.75">
      <c r="D50" s="58"/>
      <c r="F50" s="58"/>
    </row>
    <row r="51" spans="1:6" ht="12.75">
      <c r="A51" s="2" t="s">
        <v>81</v>
      </c>
      <c r="C51" s="59">
        <f>SUM(C47:C49)</f>
        <v>16511.000000000007</v>
      </c>
      <c r="D51" s="60"/>
      <c r="E51" s="59">
        <f>SUM(E47:E49)</f>
        <v>17240</v>
      </c>
      <c r="F51" s="60"/>
    </row>
    <row r="52" spans="4:6" ht="12.75">
      <c r="D52" s="16"/>
      <c r="F52" s="16"/>
    </row>
    <row r="53" spans="4:6" ht="12.75">
      <c r="D53" s="16"/>
      <c r="F53" s="16"/>
    </row>
    <row r="54" spans="4:6" ht="12.75">
      <c r="D54" s="16"/>
      <c r="F54" s="16"/>
    </row>
    <row r="55" spans="4:6" ht="12.75">
      <c r="D55" s="16"/>
      <c r="F55" s="16"/>
    </row>
    <row r="56" spans="4:6" ht="12.75">
      <c r="D56" s="16"/>
      <c r="F56" s="16"/>
    </row>
    <row r="57" spans="4:6" ht="12.75">
      <c r="D57" s="16"/>
      <c r="F57" s="16"/>
    </row>
    <row r="58" spans="2:6" ht="12.75">
      <c r="B58" s="61"/>
      <c r="C58" s="63"/>
      <c r="D58" s="62"/>
      <c r="E58" s="63"/>
      <c r="F58" s="62"/>
    </row>
  </sheetData>
  <printOptions/>
  <pageMargins left="0.75" right="0.75" top="1" bottom="0.46" header="0.5" footer="0.3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7"/>
  <sheetViews>
    <sheetView workbookViewId="0" topLeftCell="B1">
      <selection activeCell="B36" sqref="B36"/>
    </sheetView>
  </sheetViews>
  <sheetFormatPr defaultColWidth="9.140625" defaultRowHeight="12.75"/>
  <cols>
    <col min="1" max="1" width="2.00390625" style="2" customWidth="1"/>
    <col min="2" max="2" width="41.7109375" style="2" customWidth="1"/>
    <col min="3" max="3" width="11.57421875" style="2" customWidth="1"/>
    <col min="4" max="4" width="12.28125" style="2" customWidth="1"/>
    <col min="5" max="8" width="11.8515625" style="2" customWidth="1"/>
    <col min="9" max="9" width="10.28125" style="2" customWidth="1"/>
    <col min="10" max="16384" width="8.8515625" style="2" customWidth="1"/>
  </cols>
  <sheetData>
    <row r="1" ht="17.25">
      <c r="B1" s="1" t="s">
        <v>0</v>
      </c>
    </row>
    <row r="3" spans="2:11" ht="12.75">
      <c r="B3" s="64" t="s">
        <v>82</v>
      </c>
      <c r="K3" s="33"/>
    </row>
    <row r="4" spans="2:11" ht="12.75">
      <c r="B4" s="64" t="str">
        <f>+'[1]cf'!A4</f>
        <v>for the 12 months ended 31 January 2005</v>
      </c>
      <c r="K4" s="33"/>
    </row>
    <row r="5" ht="12.75">
      <c r="K5" s="33"/>
    </row>
    <row r="6" spans="3:11" ht="26.25">
      <c r="C6" s="65" t="s">
        <v>26</v>
      </c>
      <c r="D6" s="65" t="s">
        <v>83</v>
      </c>
      <c r="E6" s="65" t="s">
        <v>84</v>
      </c>
      <c r="F6" s="65" t="s">
        <v>85</v>
      </c>
      <c r="G6" s="65" t="s">
        <v>86</v>
      </c>
      <c r="H6" s="65" t="s">
        <v>87</v>
      </c>
      <c r="I6" s="66" t="s">
        <v>88</v>
      </c>
      <c r="K6" s="33"/>
    </row>
    <row r="7" spans="3:11" ht="12.75">
      <c r="C7" s="66" t="s">
        <v>89</v>
      </c>
      <c r="D7" s="66" t="s">
        <v>89</v>
      </c>
      <c r="E7" s="66" t="s">
        <v>89</v>
      </c>
      <c r="F7" s="66" t="s">
        <v>89</v>
      </c>
      <c r="G7" s="66" t="s">
        <v>89</v>
      </c>
      <c r="H7" s="66" t="s">
        <v>89</v>
      </c>
      <c r="I7" s="66" t="s">
        <v>89</v>
      </c>
      <c r="K7" s="33"/>
    </row>
    <row r="8" spans="3:11" ht="12.75">
      <c r="C8" s="67"/>
      <c r="D8" s="67"/>
      <c r="E8" s="67"/>
      <c r="F8" s="67"/>
      <c r="G8" s="67"/>
      <c r="H8" s="67"/>
      <c r="I8" s="67"/>
      <c r="K8" s="33"/>
    </row>
    <row r="9" spans="3:11" ht="12.75">
      <c r="C9" s="33"/>
      <c r="D9" s="33"/>
      <c r="E9" s="33"/>
      <c r="F9" s="33"/>
      <c r="G9" s="33"/>
      <c r="H9" s="33"/>
      <c r="I9" s="33"/>
      <c r="K9" s="33"/>
    </row>
    <row r="10" spans="2:11" ht="12.75">
      <c r="B10" s="68" t="s">
        <v>102</v>
      </c>
      <c r="C10" s="33"/>
      <c r="D10" s="33"/>
      <c r="E10" s="33"/>
      <c r="F10" s="33"/>
      <c r="G10" s="33"/>
      <c r="H10" s="33"/>
      <c r="I10" s="33"/>
      <c r="K10" s="33"/>
    </row>
    <row r="11" spans="3:11" ht="12.75">
      <c r="C11" s="33"/>
      <c r="D11" s="33"/>
      <c r="E11" s="33"/>
      <c r="F11" s="33"/>
      <c r="G11" s="33"/>
      <c r="H11" s="33"/>
      <c r="I11" s="33"/>
      <c r="K11" s="33"/>
    </row>
    <row r="12" spans="2:11" ht="12.75">
      <c r="B12" s="2" t="s">
        <v>90</v>
      </c>
      <c r="C12" s="25">
        <f>+'[1]det equity'!D13</f>
        <v>53020</v>
      </c>
      <c r="D12" s="25">
        <f>+'[1]det equity'!E13</f>
        <v>3704</v>
      </c>
      <c r="E12" s="25">
        <f>+'[1]det equity'!F13</f>
        <v>586</v>
      </c>
      <c r="F12" s="25">
        <f>+'[1]det equity'!G13</f>
        <v>128</v>
      </c>
      <c r="G12" s="25">
        <f>+'[1]det equity'!H13</f>
        <v>512</v>
      </c>
      <c r="H12" s="25">
        <f>+'[1]det equity'!I13</f>
        <v>-11129</v>
      </c>
      <c r="I12" s="69">
        <f>SUM(C12:H12)</f>
        <v>46821</v>
      </c>
      <c r="K12" s="33"/>
    </row>
    <row r="13" spans="3:11" ht="12.75">
      <c r="C13" s="33"/>
      <c r="D13" s="33"/>
      <c r="E13" s="33"/>
      <c r="F13" s="33"/>
      <c r="G13" s="33"/>
      <c r="H13" s="33"/>
      <c r="I13" s="33"/>
      <c r="K13" s="33"/>
    </row>
    <row r="14" spans="2:11" ht="12.75">
      <c r="B14" s="2" t="s">
        <v>105</v>
      </c>
      <c r="C14" s="33"/>
      <c r="D14" s="33"/>
      <c r="E14" s="33"/>
      <c r="F14" s="33">
        <f>'[1]det equity'!G15</f>
        <v>225</v>
      </c>
      <c r="G14" s="25">
        <f>+'[1]det equity'!H16</f>
        <v>0</v>
      </c>
      <c r="H14" s="25">
        <f>-F14</f>
        <v>-225</v>
      </c>
      <c r="I14" s="69">
        <f>SUM(C14:H14)</f>
        <v>0</v>
      </c>
      <c r="K14" s="33"/>
    </row>
    <row r="15" spans="2:11" ht="12.75">
      <c r="B15" s="2" t="s">
        <v>92</v>
      </c>
      <c r="C15" s="33"/>
      <c r="D15" s="33"/>
      <c r="E15" s="25">
        <f>'[1]det equity'!F17</f>
        <v>-209</v>
      </c>
      <c r="F15" s="33"/>
      <c r="G15" s="33"/>
      <c r="H15" s="25"/>
      <c r="I15" s="69">
        <f>SUM(C15:H15)</f>
        <v>-209</v>
      </c>
      <c r="K15" s="33"/>
    </row>
    <row r="16" spans="2:11" ht="12.75">
      <c r="B16" s="2" t="s">
        <v>93</v>
      </c>
      <c r="C16" s="33"/>
      <c r="D16" s="33"/>
      <c r="E16" s="33"/>
      <c r="F16" s="33"/>
      <c r="G16" s="33"/>
      <c r="H16" s="25">
        <f>'[1]det equity'!I18</f>
        <v>-5002</v>
      </c>
      <c r="I16" s="69">
        <f>SUM(C16:H16)</f>
        <v>-5002</v>
      </c>
      <c r="K16" s="33"/>
    </row>
    <row r="17" spans="3:11" ht="12.75">
      <c r="C17" s="33"/>
      <c r="D17" s="33"/>
      <c r="E17" s="33"/>
      <c r="F17" s="33"/>
      <c r="G17" s="33"/>
      <c r="H17" s="33"/>
      <c r="I17" s="69">
        <f>SUM(C17:H17)</f>
        <v>0</v>
      </c>
      <c r="K17" s="33"/>
    </row>
    <row r="18" spans="2:10" ht="13.5" thickBot="1">
      <c r="B18" s="2" t="s">
        <v>94</v>
      </c>
      <c r="C18" s="70">
        <f aca="true" t="shared" si="0" ref="C18:I18">SUM(C12:C17)</f>
        <v>53020</v>
      </c>
      <c r="D18" s="70">
        <f t="shared" si="0"/>
        <v>3704</v>
      </c>
      <c r="E18" s="70">
        <f t="shared" si="0"/>
        <v>377</v>
      </c>
      <c r="F18" s="70">
        <f t="shared" si="0"/>
        <v>353</v>
      </c>
      <c r="G18" s="70">
        <f t="shared" si="0"/>
        <v>512</v>
      </c>
      <c r="H18" s="70">
        <f t="shared" si="0"/>
        <v>-16356</v>
      </c>
      <c r="I18" s="70">
        <f t="shared" si="0"/>
        <v>41610</v>
      </c>
      <c r="J18" s="25"/>
    </row>
    <row r="19" spans="3:11" ht="13.5" thickTop="1">
      <c r="C19" s="33"/>
      <c r="D19" s="33"/>
      <c r="E19" s="33"/>
      <c r="F19" s="33"/>
      <c r="G19" s="33"/>
      <c r="H19" s="33"/>
      <c r="I19" s="33"/>
      <c r="K19" s="33"/>
    </row>
    <row r="20" spans="2:11" ht="12.75">
      <c r="B20" s="68" t="s">
        <v>101</v>
      </c>
      <c r="C20" s="33"/>
      <c r="D20" s="33"/>
      <c r="E20" s="33"/>
      <c r="F20" s="33"/>
      <c r="G20" s="33"/>
      <c r="H20" s="33"/>
      <c r="I20" s="33"/>
      <c r="K20" s="33"/>
    </row>
    <row r="21" spans="2:11" ht="12.75">
      <c r="B21" s="68"/>
      <c r="C21" s="33"/>
      <c r="D21" s="33"/>
      <c r="E21" s="33"/>
      <c r="F21" s="33"/>
      <c r="G21" s="33"/>
      <c r="H21" s="33"/>
      <c r="I21" s="33"/>
      <c r="K21" s="33"/>
    </row>
    <row r="22" spans="2:11" ht="12.75">
      <c r="B22" s="2" t="s">
        <v>103</v>
      </c>
      <c r="C22" s="69">
        <f>+'[1]det equity'!D22</f>
        <v>53020</v>
      </c>
      <c r="D22" s="69">
        <f>+'[1]det equity'!E22</f>
        <v>3704</v>
      </c>
      <c r="E22" s="69">
        <f>+'[1]det equity'!F22</f>
        <v>377</v>
      </c>
      <c r="F22" s="69">
        <f>+'[1]det equity'!G22</f>
        <v>353</v>
      </c>
      <c r="G22" s="69">
        <f>+'[1]det equity'!H22</f>
        <v>512</v>
      </c>
      <c r="H22" s="69">
        <f>+'[1]det equity'!I22</f>
        <v>-16356</v>
      </c>
      <c r="I22" s="69">
        <f>SUM(C22:H22)</f>
        <v>41610</v>
      </c>
      <c r="K22" s="33"/>
    </row>
    <row r="23" spans="3:11" ht="12.75">
      <c r="C23" s="69"/>
      <c r="D23" s="69"/>
      <c r="E23" s="69"/>
      <c r="F23" s="69"/>
      <c r="G23" s="69"/>
      <c r="H23" s="69"/>
      <c r="I23" s="69"/>
      <c r="K23" s="33"/>
    </row>
    <row r="24" spans="2:11" ht="12.75">
      <c r="B24" s="2" t="s">
        <v>95</v>
      </c>
      <c r="C24" s="69"/>
      <c r="D24" s="69"/>
      <c r="E24" s="69"/>
      <c r="F24" s="69"/>
      <c r="G24" s="69"/>
      <c r="H24" s="25">
        <f>+'[1]det equity'!I27</f>
        <v>15715</v>
      </c>
      <c r="I24" s="25">
        <f>SUM(C24:H24)</f>
        <v>15715</v>
      </c>
      <c r="K24" s="33"/>
    </row>
    <row r="25" spans="2:11" ht="12.75">
      <c r="B25" s="2" t="s">
        <v>96</v>
      </c>
      <c r="C25" s="69"/>
      <c r="D25" s="69"/>
      <c r="E25" s="69"/>
      <c r="F25" s="69">
        <f>+'[1]det equity'!G24</f>
        <v>110.673</v>
      </c>
      <c r="G25" s="69"/>
      <c r="H25" s="25">
        <f>+'[1]det equity'!I24</f>
        <v>-110.673</v>
      </c>
      <c r="I25" s="25">
        <f>SUM(C25:H25)</f>
        <v>0</v>
      </c>
      <c r="K25" s="33"/>
    </row>
    <row r="26" spans="2:11" ht="12.75">
      <c r="B26" s="2" t="s">
        <v>91</v>
      </c>
      <c r="C26" s="69"/>
      <c r="D26" s="69"/>
      <c r="E26" s="69"/>
      <c r="F26" s="69"/>
      <c r="G26" s="69">
        <f>+'[1]det equity'!H25</f>
        <v>3</v>
      </c>
      <c r="H26" s="69"/>
      <c r="I26" s="69">
        <f>SUM(C26:H26)</f>
        <v>3</v>
      </c>
      <c r="K26" s="33"/>
    </row>
    <row r="27" spans="2:11" ht="12.75" hidden="1">
      <c r="B27" s="2" t="s">
        <v>97</v>
      </c>
      <c r="C27" s="69">
        <f>+'[1]det equity'!D24</f>
        <v>0</v>
      </c>
      <c r="D27" s="69"/>
      <c r="E27" s="69"/>
      <c r="F27" s="69"/>
      <c r="G27" s="69"/>
      <c r="H27" s="69"/>
      <c r="I27" s="69">
        <f>SUM(C27:H27)</f>
        <v>0</v>
      </c>
      <c r="K27" s="33"/>
    </row>
    <row r="28" spans="2:11" ht="12.75" hidden="1">
      <c r="B28" s="2" t="s">
        <v>98</v>
      </c>
      <c r="C28" s="69"/>
      <c r="D28" s="69"/>
      <c r="E28" s="69">
        <f>+'[1]det equity'!F29</f>
        <v>0</v>
      </c>
      <c r="F28" s="69"/>
      <c r="G28" s="69"/>
      <c r="H28" s="69"/>
      <c r="I28" s="69">
        <f>SUM(C28:H28)</f>
        <v>0</v>
      </c>
      <c r="K28" s="33"/>
    </row>
    <row r="29" spans="3:11" ht="12.75">
      <c r="C29" s="69"/>
      <c r="D29" s="69"/>
      <c r="E29" s="69"/>
      <c r="F29" s="69"/>
      <c r="G29" s="69"/>
      <c r="H29" s="69"/>
      <c r="I29" s="69"/>
      <c r="K29" s="33"/>
    </row>
    <row r="30" spans="2:11" ht="13.5" thickBot="1">
      <c r="B30" s="2" t="s">
        <v>104</v>
      </c>
      <c r="C30" s="71">
        <f aca="true" t="shared" si="1" ref="C30:H30">SUM(C22:C28)</f>
        <v>53020</v>
      </c>
      <c r="D30" s="71">
        <f t="shared" si="1"/>
        <v>3704</v>
      </c>
      <c r="E30" s="71">
        <f t="shared" si="1"/>
        <v>377</v>
      </c>
      <c r="F30" s="71">
        <f t="shared" si="1"/>
        <v>463.673</v>
      </c>
      <c r="G30" s="71">
        <f t="shared" si="1"/>
        <v>515</v>
      </c>
      <c r="H30" s="71">
        <f t="shared" si="1"/>
        <v>-751.673</v>
      </c>
      <c r="I30" s="71">
        <f>SUM(C30:H30)</f>
        <v>57328</v>
      </c>
      <c r="K30" s="33"/>
    </row>
    <row r="31" spans="2:11" ht="13.5" thickTop="1">
      <c r="B31" s="4"/>
      <c r="C31" s="72"/>
      <c r="D31" s="72"/>
      <c r="E31" s="72"/>
      <c r="F31" s="72"/>
      <c r="G31" s="72"/>
      <c r="H31" s="72"/>
      <c r="I31" s="72"/>
      <c r="K31" s="33"/>
    </row>
    <row r="32" spans="3:11" ht="12.75">
      <c r="C32" s="33"/>
      <c r="D32" s="33"/>
      <c r="E32" s="33"/>
      <c r="F32" s="33"/>
      <c r="G32" s="33"/>
      <c r="H32" s="33"/>
      <c r="I32" s="33"/>
      <c r="K32" s="33"/>
    </row>
    <row r="33" ht="12.75">
      <c r="K33" s="33"/>
    </row>
    <row r="34" ht="12.75">
      <c r="K34" s="33"/>
    </row>
    <row r="35" ht="12.75">
      <c r="K35" s="33"/>
    </row>
    <row r="36" ht="12.75">
      <c r="K36" s="33"/>
    </row>
    <row r="37" ht="12.75">
      <c r="K37" s="33"/>
    </row>
    <row r="38" ht="12.75">
      <c r="K38" s="33"/>
    </row>
    <row r="39" ht="12.75">
      <c r="K39" s="33"/>
    </row>
    <row r="40" ht="12.75">
      <c r="K40" s="33"/>
    </row>
    <row r="41" ht="12.75">
      <c r="K41" s="33"/>
    </row>
    <row r="42" ht="12.75">
      <c r="K42" s="33"/>
    </row>
    <row r="43" ht="12.75">
      <c r="K43" s="33"/>
    </row>
    <row r="44" ht="12.75">
      <c r="K44" s="33"/>
    </row>
    <row r="45" ht="12.75">
      <c r="K45" s="33"/>
    </row>
    <row r="46" ht="12.75">
      <c r="K46" s="33"/>
    </row>
    <row r="47" ht="12.75">
      <c r="K47" s="3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Kuang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 Users</dc:creator>
  <cp:keywords/>
  <dc:description/>
  <cp:lastModifiedBy>Juan Kuang</cp:lastModifiedBy>
  <cp:lastPrinted>2005-03-31T07:04:27Z</cp:lastPrinted>
  <dcterms:created xsi:type="dcterms:W3CDTF">2005-03-31T02:21:18Z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